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6"/>
  </bookViews>
  <sheets>
    <sheet name="прогн об єми" sheetId="1" r:id="rId1"/>
    <sheet name="обсяги за 2017-2013" sheetId="2" r:id="rId2"/>
    <sheet name="розрахунок" sheetId="3" r:id="rId3"/>
    <sheet name="план собіварт" sheetId="4" r:id="rId4"/>
    <sheet name="розр викор послуг" sheetId="5" r:id="rId5"/>
    <sheet name="розр загвир витрат" sheetId="6" r:id="rId6"/>
    <sheet name="розр адмін витр" sheetId="7" r:id="rId7"/>
  </sheets>
  <definedNames/>
  <calcPr fullCalcOnLoad="1"/>
</workbook>
</file>

<file path=xl/sharedStrings.xml><?xml version="1.0" encoding="utf-8"?>
<sst xmlns="http://schemas.openxmlformats.org/spreadsheetml/2006/main" count="187" uniqueCount="143">
  <si>
    <t>Перелік абонентів</t>
  </si>
  <si>
    <t>ТОВ "Білий сир"</t>
  </si>
  <si>
    <t>Миколаїврибпром</t>
  </si>
  <si>
    <t>КП "НМВК"</t>
  </si>
  <si>
    <t>Малинівські м/п</t>
  </si>
  <si>
    <t>ПП "Шисхол"</t>
  </si>
  <si>
    <t>КУ"ЦНСПННР"</t>
  </si>
  <si>
    <t>Прокуратура</t>
  </si>
  <si>
    <t>УДКСУ</t>
  </si>
  <si>
    <t>Н. ЦРЛ-Стоматологія</t>
  </si>
  <si>
    <t>Н. РДЛВМ</t>
  </si>
  <si>
    <t>Н. РЦЗ</t>
  </si>
  <si>
    <t>Н. ПАЛ</t>
  </si>
  <si>
    <t>Н. гімназія</t>
  </si>
  <si>
    <t>ПП Тулубєва В.</t>
  </si>
  <si>
    <t>ФОП Корінний О.І.</t>
  </si>
  <si>
    <t>ПП Толмач В.А.</t>
  </si>
  <si>
    <t>ПП Ващенко С.К.</t>
  </si>
  <si>
    <t>ПП Видашенко В.А.</t>
  </si>
  <si>
    <t>ПП Стефанчишина І. В.</t>
  </si>
  <si>
    <t>ПП Волошина Ю.Ю.</t>
  </si>
  <si>
    <t>ФОП Крикливенко Н.В.</t>
  </si>
  <si>
    <t>населення</t>
  </si>
  <si>
    <t>прийом стоків</t>
  </si>
  <si>
    <t>асенізатор</t>
  </si>
  <si>
    <t>каналізаційною мережею</t>
  </si>
  <si>
    <t>куб. м</t>
  </si>
  <si>
    <t>куб.м</t>
  </si>
  <si>
    <t>Підприємства</t>
  </si>
  <si>
    <t>Бюджетні установи</t>
  </si>
  <si>
    <t>Підприємці</t>
  </si>
  <si>
    <t>Населення</t>
  </si>
  <si>
    <t xml:space="preserve">Прийом стоків </t>
  </si>
  <si>
    <t>Асенізатор</t>
  </si>
  <si>
    <t>ВСЬОГО</t>
  </si>
  <si>
    <t>Разом</t>
  </si>
  <si>
    <t xml:space="preserve">Разом </t>
  </si>
  <si>
    <t>Разом (під-ва, б.уст., нас-ня)</t>
  </si>
  <si>
    <t>ПП Чеботар І.В.</t>
  </si>
  <si>
    <t>ПП Гузан В.С.</t>
  </si>
  <si>
    <t>ПУ Миколаївської обл.</t>
  </si>
  <si>
    <t>БПП "Солідарність"</t>
  </si>
  <si>
    <t>тарифу на послуги з централізованого водовідведення, які надає</t>
  </si>
  <si>
    <t>комунальне підприємство "Прибузьке" на території міста Нова Одеса</t>
  </si>
  <si>
    <t>Статті витрат</t>
  </si>
  <si>
    <t xml:space="preserve">Водовідведення </t>
  </si>
  <si>
    <t>Планова собівартість</t>
  </si>
  <si>
    <t>Адміністративні витрати</t>
  </si>
  <si>
    <t>Разом витрат:</t>
  </si>
  <si>
    <t>Річний обсяг водовідведення, м. куб.</t>
  </si>
  <si>
    <t>Вартість одиниці обсягу водовідведення, грн</t>
  </si>
  <si>
    <t>сума, грн</t>
  </si>
  <si>
    <t xml:space="preserve">                                      Розрахунок </t>
  </si>
  <si>
    <t>планової собівартості на послуги з водовідведення, які надає</t>
  </si>
  <si>
    <t>Прямі матеріальні витрати</t>
  </si>
  <si>
    <t>Прямі витрати з оплати праці</t>
  </si>
  <si>
    <t>Інші прямі витрати</t>
  </si>
  <si>
    <t>Загальновиробничі витрати</t>
  </si>
  <si>
    <t>Розрахунок прямих матеріальних витрат на 2018 рік</t>
  </si>
  <si>
    <t>Електроенергія</t>
  </si>
  <si>
    <t>Водозабезпечення</t>
  </si>
  <si>
    <t>Всього прямих матеріальних витрат</t>
  </si>
  <si>
    <t>Додаткова заробітна плата виробничих робітників</t>
  </si>
  <si>
    <t>Всього прямих витрат на оплату праці</t>
  </si>
  <si>
    <t>Розрахунок інших прямих витрат на 2018 рік</t>
  </si>
  <si>
    <t>Відрахування на загальнообовязкове</t>
  </si>
  <si>
    <t>Всього інших прямих витрат</t>
  </si>
  <si>
    <t>Розрахунок річного використання електроенергії на 2018 рік</t>
  </si>
  <si>
    <t xml:space="preserve">Згідно фактичного використання по розрахунку до договору на спеціальне </t>
  </si>
  <si>
    <t>водокористування на рік заплановано 40 куб. м на виробничі потреби.</t>
  </si>
  <si>
    <t>Розрахунок річного використання чистої води на 2018 рік</t>
  </si>
  <si>
    <t xml:space="preserve">                        загальновиробничих витрат на 2018 рік</t>
  </si>
  <si>
    <t>Податки та збори (обовязкові платежі)</t>
  </si>
  <si>
    <t xml:space="preserve"> Всього загальновиробничих витрат</t>
  </si>
  <si>
    <t>видатків на оплату податків, зборів (обовязкових платежів) на 2018 рік</t>
  </si>
  <si>
    <t>Екологічний податок (згідно податкових декларацій)</t>
  </si>
  <si>
    <t xml:space="preserve">Збір по спецводокористуванню </t>
  </si>
  <si>
    <t>(згідно дозволу на спецводокористування)</t>
  </si>
  <si>
    <t xml:space="preserve"> Всього по податкам, зборам </t>
  </si>
  <si>
    <t>(обовязковим платежам)</t>
  </si>
  <si>
    <t xml:space="preserve">                    адміністративних витрат на 2018 рік</t>
  </si>
  <si>
    <t xml:space="preserve">Заробітна плата апарату управління </t>
  </si>
  <si>
    <t>Нарахування на заробітну плату</t>
  </si>
  <si>
    <t>апарату управління</t>
  </si>
  <si>
    <t>Всього адміністративних витрат</t>
  </si>
  <si>
    <t xml:space="preserve">Витрати на оплату праці персоналу розраховані, виходячи  з штатного розпису. </t>
  </si>
  <si>
    <t xml:space="preserve">відповідно до Закону України  «Про державний бюджет на 2018 рік».  </t>
  </si>
  <si>
    <t>Основна заробітна плата виробничих робітників ( 5 чол)</t>
  </si>
  <si>
    <t xml:space="preserve">Розрахунок витрат на лабораторний аналіз </t>
  </si>
  <si>
    <t>очищених стічних вод на 2018 рік</t>
  </si>
  <si>
    <t>Лабораторний аналіз очищених стічних вод</t>
  </si>
  <si>
    <t>Інші адміністративні витрати</t>
  </si>
  <si>
    <t>Розрахунок витрат на засоби для</t>
  </si>
  <si>
    <t>очищення стічних вод на 2018 рік</t>
  </si>
  <si>
    <t>Витрати на засоби для очищення стічних вод</t>
  </si>
  <si>
    <t xml:space="preserve">КП "Прибузьке" для населення, підприємств та бюджетних установ </t>
  </si>
  <si>
    <t>на території міста Нова Одеса</t>
  </si>
  <si>
    <t>Категорія платника</t>
  </si>
  <si>
    <t>послуги</t>
  </si>
  <si>
    <t>Підприємства, підприємці</t>
  </si>
  <si>
    <t>Діючий тариф</t>
  </si>
  <si>
    <t xml:space="preserve"> водовід-ня</t>
  </si>
  <si>
    <t>1 куб.м обсягу</t>
  </si>
  <si>
    <t xml:space="preserve">Вартість </t>
  </si>
  <si>
    <t>ваний тариф</t>
  </si>
  <si>
    <t>Розрахо-</t>
  </si>
  <si>
    <t xml:space="preserve">1. Для очищення стічних вод використовується біологічний преапарат "Тамір" </t>
  </si>
  <si>
    <t xml:space="preserve">2. Для доочищення використовуються насадження аїру болотного в каналі, </t>
  </si>
  <si>
    <t xml:space="preserve"> до якого надходять стічні води після очистки на СПБО. </t>
  </si>
  <si>
    <t xml:space="preserve">Добові об'єми </t>
  </si>
  <si>
    <t>Місячні об'єми,</t>
  </si>
  <si>
    <t>Річні об'єми,</t>
  </si>
  <si>
    <t xml:space="preserve">                                    населення на 2018 рік</t>
  </si>
  <si>
    <r>
      <t>Об</t>
    </r>
    <r>
      <rPr>
        <sz val="12"/>
        <rFont val="Times New Roman"/>
        <family val="1"/>
      </rPr>
      <t>'</t>
    </r>
    <r>
      <rPr>
        <sz val="12"/>
        <rFont val="Arial"/>
        <family val="0"/>
      </rPr>
      <t xml:space="preserve">єкти користування </t>
    </r>
  </si>
  <si>
    <t>прогноз.</t>
  </si>
  <si>
    <t xml:space="preserve">Фактичні обсяги стічних вод абонентів КП "Прибузьке" </t>
  </si>
  <si>
    <t xml:space="preserve">                                        за 2013-2017 роки</t>
  </si>
  <si>
    <t xml:space="preserve">В розрахунок тарифу закладено рівень мінімальної заробітної плати 3723,00 грн </t>
  </si>
  <si>
    <r>
      <t>Прогнозовані об</t>
    </r>
    <r>
      <rPr>
        <b/>
        <sz val="12"/>
        <rFont val="Times New Roman"/>
        <family val="1"/>
      </rPr>
      <t>'</t>
    </r>
    <r>
      <rPr>
        <b/>
        <sz val="12"/>
        <rFont val="Arial"/>
        <family val="2"/>
      </rPr>
      <t xml:space="preserve">єми стоків для підприємств, підприємців та </t>
    </r>
  </si>
  <si>
    <t xml:space="preserve">                                        на 2018 рік</t>
  </si>
  <si>
    <t xml:space="preserve">                   Розрахунок прямих витрат на оплату праці на 2018 рік</t>
  </si>
  <si>
    <t xml:space="preserve">державне соціальне страхування </t>
  </si>
  <si>
    <t>бельність</t>
  </si>
  <si>
    <t>%</t>
  </si>
  <si>
    <t>Рента-</t>
  </si>
  <si>
    <t xml:space="preserve">ТДВ "Автомобіліст" </t>
  </si>
  <si>
    <t xml:space="preserve">Бібліотека </t>
  </si>
  <si>
    <t>ПП Євдокімова Т.А.</t>
  </si>
  <si>
    <t xml:space="preserve">1.Середній тариф електроенергії згідно рахунку про сплату електроенергії </t>
  </si>
  <si>
    <t>січні 2018 року становить 2,824417 грн/кВт*год</t>
  </si>
  <si>
    <t>В 2018 році КП Прибузьке" планує спожити 19500 кВт електроенергії</t>
  </si>
  <si>
    <t>Вартість, грн/кВт*год</t>
  </si>
  <si>
    <t>Сума, грн</t>
  </si>
  <si>
    <t>Плануємі обсяги, кВт</t>
  </si>
  <si>
    <t>Плануємі обсяги, куб.м</t>
  </si>
  <si>
    <t>Вартість, грн/куб.м</t>
  </si>
  <si>
    <t>Кількість</t>
  </si>
  <si>
    <t>Вартість, грн</t>
  </si>
  <si>
    <t>з розрахунку 3 шт об'ємом 40 мл раз в квартал (12 шт на рік)</t>
  </si>
  <si>
    <t>досліджень</t>
  </si>
  <si>
    <t xml:space="preserve">Кількість лаборних </t>
  </si>
  <si>
    <t>Лабораторний аналіз очищених стічних вод планується проводити один раз в півріччя .</t>
  </si>
  <si>
    <t xml:space="preserve"> Вартість даних робіт становить 1165 грн.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</si>
</sst>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000"/>
  </numFmts>
  <fonts count="48">
    <font>
      <sz val="10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 Cyr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0" fontId="8" fillId="0" borderId="13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1" fontId="7" fillId="0" borderId="17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6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8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92" fontId="10" fillId="0" borderId="10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1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3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0" xfId="0" applyBorder="1" applyAlignment="1">
      <alignment/>
    </xf>
    <xf numFmtId="193" fontId="7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2" fontId="7" fillId="0" borderId="11" xfId="0" applyNumberFormat="1" applyFont="1" applyBorder="1" applyAlignment="1">
      <alignment/>
    </xf>
    <xf numFmtId="1" fontId="7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23.140625" style="0" customWidth="1"/>
    <col min="2" max="2" width="15.57421875" style="0" customWidth="1"/>
    <col min="3" max="3" width="17.140625" style="0" customWidth="1"/>
    <col min="4" max="4" width="14.140625" style="0" customWidth="1"/>
  </cols>
  <sheetData>
    <row r="1" spans="1:5" ht="15.75">
      <c r="A1" s="22"/>
      <c r="B1" s="22"/>
      <c r="C1" s="22"/>
      <c r="D1" s="22"/>
      <c r="E1" s="22"/>
    </row>
    <row r="2" spans="1:5" ht="15.75">
      <c r="A2" s="22" t="s">
        <v>118</v>
      </c>
      <c r="B2" s="22"/>
      <c r="C2" s="22"/>
      <c r="D2" s="22"/>
      <c r="E2" s="22"/>
    </row>
    <row r="3" spans="1:5" ht="15.75">
      <c r="A3" s="22" t="s">
        <v>112</v>
      </c>
      <c r="B3" s="22"/>
      <c r="C3" s="22"/>
      <c r="D3" s="22"/>
      <c r="E3" s="22"/>
    </row>
    <row r="5" spans="1:4" ht="15.75">
      <c r="A5" s="53" t="s">
        <v>113</v>
      </c>
      <c r="B5" s="53" t="s">
        <v>109</v>
      </c>
      <c r="C5" s="53" t="s">
        <v>110</v>
      </c>
      <c r="D5" s="53" t="s">
        <v>111</v>
      </c>
    </row>
    <row r="6" spans="1:4" ht="15">
      <c r="A6" s="54" t="s">
        <v>25</v>
      </c>
      <c r="B6" s="54" t="s">
        <v>26</v>
      </c>
      <c r="C6" s="54" t="s">
        <v>27</v>
      </c>
      <c r="D6" s="54" t="s">
        <v>26</v>
      </c>
    </row>
    <row r="7" spans="1:4" ht="15">
      <c r="A7" s="55" t="s">
        <v>28</v>
      </c>
      <c r="B7" s="56">
        <f aca="true" t="shared" si="0" ref="B7:B12">C7/30</f>
        <v>73.69722222222222</v>
      </c>
      <c r="C7" s="56">
        <f aca="true" t="shared" si="1" ref="C7:C12">D7/12</f>
        <v>2210.9166666666665</v>
      </c>
      <c r="D7" s="56">
        <f>'обсяги за 2017-2013'!H14</f>
        <v>26531</v>
      </c>
    </row>
    <row r="8" spans="1:4" ht="15">
      <c r="A8" s="55" t="s">
        <v>29</v>
      </c>
      <c r="B8" s="56">
        <f t="shared" si="0"/>
        <v>3.9277777777777776</v>
      </c>
      <c r="C8" s="56">
        <f t="shared" si="1"/>
        <v>117.83333333333333</v>
      </c>
      <c r="D8" s="56">
        <f>'обсяги за 2017-2013'!H26</f>
        <v>1414</v>
      </c>
    </row>
    <row r="9" spans="1:4" ht="15">
      <c r="A9" s="55" t="s">
        <v>30</v>
      </c>
      <c r="B9" s="56">
        <f t="shared" si="0"/>
        <v>1.0055555555555555</v>
      </c>
      <c r="C9" s="56">
        <f t="shared" si="1"/>
        <v>30.166666666666668</v>
      </c>
      <c r="D9" s="56">
        <f>'обсяги за 2017-2013'!H40</f>
        <v>362</v>
      </c>
    </row>
    <row r="10" spans="1:4" ht="15">
      <c r="A10" s="55" t="s">
        <v>31</v>
      </c>
      <c r="B10" s="56">
        <f t="shared" si="0"/>
        <v>35.75833333333333</v>
      </c>
      <c r="C10" s="56">
        <f t="shared" si="1"/>
        <v>1072.75</v>
      </c>
      <c r="D10" s="56">
        <f>'обсяги за 2017-2013'!H41</f>
        <v>12873</v>
      </c>
    </row>
    <row r="11" spans="1:4" ht="15">
      <c r="A11" s="55" t="s">
        <v>32</v>
      </c>
      <c r="B11" s="56">
        <f t="shared" si="0"/>
        <v>1.9472222222222222</v>
      </c>
      <c r="C11" s="56">
        <f t="shared" si="1"/>
        <v>58.416666666666664</v>
      </c>
      <c r="D11" s="56">
        <f>'обсяги за 2017-2013'!H43</f>
        <v>701</v>
      </c>
    </row>
    <row r="12" spans="1:4" ht="15">
      <c r="A12" s="55" t="s">
        <v>33</v>
      </c>
      <c r="B12" s="56">
        <f t="shared" si="0"/>
        <v>0.19444444444444445</v>
      </c>
      <c r="C12" s="56">
        <f t="shared" si="1"/>
        <v>5.833333333333333</v>
      </c>
      <c r="D12" s="56">
        <f>'обсяги за 2017-2013'!H44</f>
        <v>70</v>
      </c>
    </row>
    <row r="13" spans="1:4" ht="15.75">
      <c r="A13" s="57" t="s">
        <v>34</v>
      </c>
      <c r="B13" s="58">
        <f>SUM(B7:B12)</f>
        <v>116.53055555555555</v>
      </c>
      <c r="C13" s="58">
        <f>SUM(C7:C12)</f>
        <v>3495.9166666666665</v>
      </c>
      <c r="D13" s="57">
        <f>SUM(D7:D12)</f>
        <v>41951</v>
      </c>
    </row>
    <row r="16" ht="18">
      <c r="B16" s="12"/>
    </row>
    <row r="18" ht="15">
      <c r="A18" s="13"/>
    </row>
    <row r="19" ht="15">
      <c r="A19" s="13"/>
    </row>
    <row r="20" ht="15">
      <c r="A20" s="13"/>
    </row>
    <row r="21" spans="1:6" ht="15">
      <c r="A21" s="13"/>
      <c r="B21" s="19"/>
      <c r="D21" s="19"/>
      <c r="E21" s="19"/>
      <c r="F21" s="19"/>
    </row>
  </sheetData>
  <sheetProtection/>
  <printOptions/>
  <pageMargins left="0.9" right="0.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5"/>
  <sheetViews>
    <sheetView zoomScalePageLayoutView="0" workbookViewId="0" topLeftCell="A13">
      <selection activeCell="G37" sqref="G37"/>
    </sheetView>
  </sheetViews>
  <sheetFormatPr defaultColWidth="9.140625" defaultRowHeight="12.75"/>
  <cols>
    <col min="1" max="1" width="3.140625" style="0" customWidth="1"/>
    <col min="2" max="2" width="26.00390625" style="0" customWidth="1"/>
  </cols>
  <sheetData>
    <row r="2" ht="15.75">
      <c r="B2" s="22" t="s">
        <v>115</v>
      </c>
    </row>
    <row r="3" ht="15.75">
      <c r="B3" s="22" t="s">
        <v>116</v>
      </c>
    </row>
    <row r="5" spans="1:8" ht="15.75" customHeight="1">
      <c r="A5" s="86"/>
      <c r="B5" s="84" t="s">
        <v>0</v>
      </c>
      <c r="C5" s="80">
        <v>2013</v>
      </c>
      <c r="D5" s="80">
        <v>2014</v>
      </c>
      <c r="E5" s="80">
        <v>2015</v>
      </c>
      <c r="F5" s="80">
        <v>2016</v>
      </c>
      <c r="G5" s="82">
        <v>2017</v>
      </c>
      <c r="H5" s="61" t="s">
        <v>114</v>
      </c>
    </row>
    <row r="6" spans="1:8" ht="15.75" customHeight="1">
      <c r="A6" s="87"/>
      <c r="B6" s="85"/>
      <c r="C6" s="81"/>
      <c r="D6" s="81"/>
      <c r="E6" s="81"/>
      <c r="F6" s="81"/>
      <c r="G6" s="83"/>
      <c r="H6" s="62">
        <v>2018</v>
      </c>
    </row>
    <row r="7" spans="1:8" ht="12.75">
      <c r="A7" s="1"/>
      <c r="B7" s="2" t="s">
        <v>28</v>
      </c>
      <c r="G7" s="59"/>
      <c r="H7" s="60"/>
    </row>
    <row r="8" spans="1:8" ht="12.75">
      <c r="A8" s="1">
        <v>1</v>
      </c>
      <c r="B8" s="1" t="s">
        <v>1</v>
      </c>
      <c r="C8" s="4">
        <v>37379</v>
      </c>
      <c r="D8" s="4">
        <v>23737</v>
      </c>
      <c r="E8" s="4">
        <v>10544</v>
      </c>
      <c r="F8" s="4">
        <v>16088</v>
      </c>
      <c r="G8" s="4">
        <v>19673</v>
      </c>
      <c r="H8" s="4">
        <v>19987</v>
      </c>
    </row>
    <row r="9" spans="1:8" ht="12.75">
      <c r="A9" s="1">
        <v>2</v>
      </c>
      <c r="B9" s="1" t="s">
        <v>2</v>
      </c>
      <c r="C9" s="4">
        <v>3447</v>
      </c>
      <c r="D9" s="4">
        <v>2957</v>
      </c>
      <c r="E9" s="4">
        <v>5300</v>
      </c>
      <c r="F9" s="4">
        <v>4800</v>
      </c>
      <c r="G9" s="4">
        <v>4800</v>
      </c>
      <c r="H9" s="4">
        <v>4800</v>
      </c>
    </row>
    <row r="10" spans="1:8" ht="12.75">
      <c r="A10" s="1">
        <v>3</v>
      </c>
      <c r="B10" s="1" t="s">
        <v>3</v>
      </c>
      <c r="C10" s="4">
        <v>0</v>
      </c>
      <c r="D10" s="4">
        <v>0</v>
      </c>
      <c r="E10" s="4">
        <v>99</v>
      </c>
      <c r="F10" s="4">
        <v>544.5</v>
      </c>
      <c r="G10" s="4">
        <v>930.31</v>
      </c>
      <c r="H10" s="4">
        <v>970</v>
      </c>
    </row>
    <row r="11" spans="1:8" ht="12.75">
      <c r="A11" s="1">
        <v>4</v>
      </c>
      <c r="B11" s="1" t="s">
        <v>125</v>
      </c>
      <c r="C11" s="4">
        <v>36</v>
      </c>
      <c r="D11" s="4">
        <v>21</v>
      </c>
      <c r="E11" s="4">
        <v>0</v>
      </c>
      <c r="F11" s="4">
        <v>16</v>
      </c>
      <c r="G11" s="4">
        <v>16</v>
      </c>
      <c r="H11" s="4">
        <v>16</v>
      </c>
    </row>
    <row r="12" spans="1:8" ht="12.75">
      <c r="A12" s="1">
        <v>5</v>
      </c>
      <c r="B12" s="1" t="s">
        <v>4</v>
      </c>
      <c r="C12" s="4">
        <v>0</v>
      </c>
      <c r="D12" s="4">
        <v>0</v>
      </c>
      <c r="E12" s="4">
        <v>0</v>
      </c>
      <c r="F12" s="4">
        <v>720</v>
      </c>
      <c r="G12" s="4">
        <v>720</v>
      </c>
      <c r="H12" s="4">
        <v>720</v>
      </c>
    </row>
    <row r="13" spans="1:8" ht="12.75">
      <c r="A13" s="1">
        <v>6</v>
      </c>
      <c r="B13" s="1" t="s">
        <v>5</v>
      </c>
      <c r="C13" s="4">
        <v>0</v>
      </c>
      <c r="D13" s="4">
        <v>44</v>
      </c>
      <c r="E13" s="4">
        <v>40</v>
      </c>
      <c r="F13" s="4">
        <v>32</v>
      </c>
      <c r="G13" s="4">
        <v>38</v>
      </c>
      <c r="H13" s="4">
        <v>38</v>
      </c>
    </row>
    <row r="14" spans="1:8" ht="12.75">
      <c r="A14" s="6"/>
      <c r="B14" s="6" t="s">
        <v>35</v>
      </c>
      <c r="C14" s="8">
        <f aca="true" t="shared" si="0" ref="C14:H14">SUM(C8:C13)</f>
        <v>40862</v>
      </c>
      <c r="D14" s="8">
        <f t="shared" si="0"/>
        <v>26759</v>
      </c>
      <c r="E14" s="8">
        <f t="shared" si="0"/>
        <v>15983</v>
      </c>
      <c r="F14" s="8">
        <f t="shared" si="0"/>
        <v>22200.5</v>
      </c>
      <c r="G14" s="8">
        <f t="shared" si="0"/>
        <v>26177.31</v>
      </c>
      <c r="H14" s="8">
        <f t="shared" si="0"/>
        <v>26531</v>
      </c>
    </row>
    <row r="15" spans="1:8" ht="12.75">
      <c r="A15" s="1"/>
      <c r="B15" s="2" t="s">
        <v>29</v>
      </c>
      <c r="C15" s="4"/>
      <c r="D15" s="4"/>
      <c r="E15" s="4"/>
      <c r="F15" s="4"/>
      <c r="G15" s="4"/>
      <c r="H15" s="4"/>
    </row>
    <row r="16" spans="1:8" ht="12.75">
      <c r="A16" s="1">
        <v>7</v>
      </c>
      <c r="B16" s="1" t="s">
        <v>6</v>
      </c>
      <c r="C16" s="4">
        <v>0</v>
      </c>
      <c r="D16" s="4">
        <v>0</v>
      </c>
      <c r="E16" s="4">
        <v>2</v>
      </c>
      <c r="F16" s="4">
        <v>5.5</v>
      </c>
      <c r="G16" s="4">
        <v>12</v>
      </c>
      <c r="H16" s="4">
        <v>12</v>
      </c>
    </row>
    <row r="17" spans="1:8" ht="12.75">
      <c r="A17" s="1">
        <v>8</v>
      </c>
      <c r="B17" s="1" t="s">
        <v>7</v>
      </c>
      <c r="C17" s="4">
        <v>0</v>
      </c>
      <c r="D17" s="4">
        <v>0</v>
      </c>
      <c r="E17" s="4">
        <v>8</v>
      </c>
      <c r="F17" s="4">
        <v>36</v>
      </c>
      <c r="G17" s="4">
        <v>36</v>
      </c>
      <c r="H17" s="4">
        <v>36</v>
      </c>
    </row>
    <row r="18" spans="1:8" ht="12.75">
      <c r="A18" s="1">
        <v>9</v>
      </c>
      <c r="B18" s="1" t="s">
        <v>8</v>
      </c>
      <c r="C18" s="4">
        <v>0</v>
      </c>
      <c r="D18" s="4">
        <v>0</v>
      </c>
      <c r="E18" s="4">
        <v>0</v>
      </c>
      <c r="F18" s="4">
        <v>10</v>
      </c>
      <c r="G18" s="4">
        <v>12</v>
      </c>
      <c r="H18" s="4">
        <v>12</v>
      </c>
    </row>
    <row r="19" spans="1:8" ht="12.75">
      <c r="A19" s="1">
        <v>10</v>
      </c>
      <c r="B19" s="1" t="s">
        <v>9</v>
      </c>
      <c r="C19" s="4">
        <v>17</v>
      </c>
      <c r="D19" s="4">
        <v>35</v>
      </c>
      <c r="E19" s="4">
        <v>33</v>
      </c>
      <c r="F19" s="4">
        <v>36</v>
      </c>
      <c r="G19" s="4">
        <v>43</v>
      </c>
      <c r="H19" s="4">
        <v>43</v>
      </c>
    </row>
    <row r="20" spans="1:8" ht="12.75">
      <c r="A20" s="1">
        <v>11</v>
      </c>
      <c r="B20" s="1" t="s">
        <v>10</v>
      </c>
      <c r="C20" s="4">
        <v>48</v>
      </c>
      <c r="D20" s="4">
        <v>48</v>
      </c>
      <c r="E20" s="4">
        <v>48</v>
      </c>
      <c r="F20" s="4">
        <v>48</v>
      </c>
      <c r="G20" s="4">
        <v>48</v>
      </c>
      <c r="H20" s="4">
        <v>48</v>
      </c>
    </row>
    <row r="21" spans="1:8" ht="12.75">
      <c r="A21" s="1">
        <v>12</v>
      </c>
      <c r="B21" s="1" t="s">
        <v>11</v>
      </c>
      <c r="C21" s="4">
        <v>120</v>
      </c>
      <c r="D21" s="4">
        <v>120</v>
      </c>
      <c r="E21" s="4">
        <v>120</v>
      </c>
      <c r="F21" s="4">
        <v>110</v>
      </c>
      <c r="G21" s="4">
        <v>120</v>
      </c>
      <c r="H21" s="4">
        <v>120</v>
      </c>
    </row>
    <row r="22" spans="1:8" ht="12.75">
      <c r="A22" s="1">
        <v>13</v>
      </c>
      <c r="B22" s="1" t="s">
        <v>12</v>
      </c>
      <c r="C22" s="4">
        <v>165</v>
      </c>
      <c r="D22" s="4">
        <v>403</v>
      </c>
      <c r="E22" s="4">
        <v>823</v>
      </c>
      <c r="F22" s="4">
        <v>877</v>
      </c>
      <c r="G22" s="4">
        <v>914</v>
      </c>
      <c r="H22" s="4">
        <v>924</v>
      </c>
    </row>
    <row r="23" spans="1:8" ht="12.75">
      <c r="A23" s="1">
        <v>14</v>
      </c>
      <c r="B23" s="1" t="s">
        <v>13</v>
      </c>
      <c r="C23" s="4">
        <v>145</v>
      </c>
      <c r="D23" s="4">
        <v>170</v>
      </c>
      <c r="E23" s="4">
        <v>150</v>
      </c>
      <c r="F23" s="4">
        <v>155</v>
      </c>
      <c r="G23" s="4">
        <v>165</v>
      </c>
      <c r="H23" s="4">
        <v>165</v>
      </c>
    </row>
    <row r="24" spans="1:8" ht="12.75">
      <c r="A24" s="1">
        <v>15</v>
      </c>
      <c r="B24" s="1" t="s">
        <v>40</v>
      </c>
      <c r="C24" s="4">
        <v>0</v>
      </c>
      <c r="D24" s="4">
        <v>2</v>
      </c>
      <c r="E24" s="4">
        <v>0</v>
      </c>
      <c r="F24" s="4">
        <v>0</v>
      </c>
      <c r="G24" s="4">
        <v>0</v>
      </c>
      <c r="H24" s="4">
        <v>0</v>
      </c>
    </row>
    <row r="25" spans="1:8" ht="12.75">
      <c r="A25" s="1">
        <v>16</v>
      </c>
      <c r="B25" s="1" t="s">
        <v>126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54</v>
      </c>
    </row>
    <row r="26" spans="1:8" ht="12.75">
      <c r="A26" s="6"/>
      <c r="B26" s="6" t="s">
        <v>36</v>
      </c>
      <c r="C26" s="8">
        <f>SUM(C16:C25)</f>
        <v>495</v>
      </c>
      <c r="D26" s="8">
        <f>SUM(D16:D25)</f>
        <v>778</v>
      </c>
      <c r="E26" s="8">
        <f>SUM(E16:E25)</f>
        <v>1184</v>
      </c>
      <c r="F26" s="8">
        <f>SUM(F16:F25)</f>
        <v>1277.5</v>
      </c>
      <c r="G26" s="8">
        <f>SUM(G16:G23)</f>
        <v>1350</v>
      </c>
      <c r="H26" s="8">
        <f>SUM(H16:H25)</f>
        <v>1414</v>
      </c>
    </row>
    <row r="27" spans="1:8" ht="12.75">
      <c r="A27" s="1"/>
      <c r="B27" s="2" t="s">
        <v>30</v>
      </c>
      <c r="C27" s="4"/>
      <c r="D27" s="4"/>
      <c r="E27" s="4"/>
      <c r="F27" s="4"/>
      <c r="G27" s="4"/>
      <c r="H27" s="4"/>
    </row>
    <row r="28" spans="1:8" ht="12.75">
      <c r="A28" s="1">
        <v>17</v>
      </c>
      <c r="B28" s="1" t="s">
        <v>14</v>
      </c>
      <c r="C28" s="4">
        <v>24</v>
      </c>
      <c r="D28" s="4">
        <v>24</v>
      </c>
      <c r="E28" s="4">
        <v>24</v>
      </c>
      <c r="F28" s="4">
        <v>24</v>
      </c>
      <c r="G28" s="4">
        <v>24</v>
      </c>
      <c r="H28" s="4">
        <v>24</v>
      </c>
    </row>
    <row r="29" spans="1:8" ht="12.75">
      <c r="A29" s="1">
        <v>18</v>
      </c>
      <c r="B29" s="1" t="s">
        <v>15</v>
      </c>
      <c r="C29" s="4">
        <v>34</v>
      </c>
      <c r="D29" s="4">
        <v>33</v>
      </c>
      <c r="E29" s="4">
        <v>26</v>
      </c>
      <c r="F29" s="4">
        <v>35</v>
      </c>
      <c r="G29" s="4">
        <v>25.5</v>
      </c>
      <c r="H29" s="4">
        <v>26</v>
      </c>
    </row>
    <row r="30" spans="1:8" ht="12.75">
      <c r="A30" s="1">
        <v>19</v>
      </c>
      <c r="B30" s="1" t="s">
        <v>16</v>
      </c>
      <c r="C30" s="4">
        <v>20</v>
      </c>
      <c r="D30" s="4">
        <v>21</v>
      </c>
      <c r="E30" s="4">
        <v>8.5</v>
      </c>
      <c r="F30" s="4">
        <v>9</v>
      </c>
      <c r="G30" s="4">
        <v>8</v>
      </c>
      <c r="H30" s="4">
        <v>8</v>
      </c>
    </row>
    <row r="31" spans="1:8" ht="12.75">
      <c r="A31" s="1">
        <v>20</v>
      </c>
      <c r="B31" s="1" t="s">
        <v>17</v>
      </c>
      <c r="C31" s="4">
        <v>75</v>
      </c>
      <c r="D31" s="4">
        <v>58</v>
      </c>
      <c r="E31" s="4">
        <v>35</v>
      </c>
      <c r="F31" s="4">
        <v>50</v>
      </c>
      <c r="G31" s="4">
        <v>65</v>
      </c>
      <c r="H31" s="4">
        <v>65</v>
      </c>
    </row>
    <row r="32" spans="1:8" ht="12.75">
      <c r="A32" s="1">
        <v>21</v>
      </c>
      <c r="B32" s="1" t="s">
        <v>18</v>
      </c>
      <c r="C32" s="4">
        <v>15</v>
      </c>
      <c r="D32" s="4">
        <v>24</v>
      </c>
      <c r="E32" s="4">
        <v>18</v>
      </c>
      <c r="F32" s="4">
        <v>24</v>
      </c>
      <c r="G32" s="4">
        <v>35.5</v>
      </c>
      <c r="H32" s="4">
        <v>35</v>
      </c>
    </row>
    <row r="33" spans="1:8" ht="12.75">
      <c r="A33" s="1">
        <v>22</v>
      </c>
      <c r="B33" s="1" t="s">
        <v>19</v>
      </c>
      <c r="C33" s="4">
        <v>0</v>
      </c>
      <c r="D33" s="4">
        <v>0</v>
      </c>
      <c r="E33" s="4">
        <v>6</v>
      </c>
      <c r="F33" s="4">
        <v>39</v>
      </c>
      <c r="G33" s="4">
        <v>144</v>
      </c>
      <c r="H33" s="4">
        <v>144</v>
      </c>
    </row>
    <row r="34" spans="1:8" ht="12.75">
      <c r="A34" s="72">
        <v>23</v>
      </c>
      <c r="B34" s="1" t="s">
        <v>20</v>
      </c>
      <c r="C34" s="4">
        <v>9</v>
      </c>
      <c r="D34" s="4">
        <v>10</v>
      </c>
      <c r="E34" s="4">
        <v>8</v>
      </c>
      <c r="F34" s="4">
        <v>4</v>
      </c>
      <c r="G34" s="4">
        <v>30</v>
      </c>
      <c r="H34" s="4">
        <v>24</v>
      </c>
    </row>
    <row r="35" spans="1:8" ht="12.75">
      <c r="A35" s="72">
        <v>24</v>
      </c>
      <c r="B35" s="1" t="s">
        <v>21</v>
      </c>
      <c r="C35" s="4">
        <v>24</v>
      </c>
      <c r="D35" s="4">
        <v>24</v>
      </c>
      <c r="E35" s="4">
        <v>24</v>
      </c>
      <c r="F35" s="4">
        <v>24</v>
      </c>
      <c r="G35" s="4">
        <v>24</v>
      </c>
      <c r="H35" s="4">
        <v>24</v>
      </c>
    </row>
    <row r="36" spans="1:8" ht="12.75">
      <c r="A36" s="1">
        <v>25</v>
      </c>
      <c r="B36" s="1" t="s">
        <v>38</v>
      </c>
      <c r="C36" s="4">
        <v>1</v>
      </c>
      <c r="D36" s="4">
        <v>10</v>
      </c>
      <c r="E36" s="4">
        <v>1.5</v>
      </c>
      <c r="F36" s="4">
        <v>0</v>
      </c>
      <c r="G36" s="4">
        <v>0</v>
      </c>
      <c r="H36" s="4">
        <v>0</v>
      </c>
    </row>
    <row r="37" spans="1:8" ht="12.75">
      <c r="A37" s="1">
        <v>26</v>
      </c>
      <c r="B37" s="1" t="s">
        <v>39</v>
      </c>
      <c r="C37" s="4">
        <v>36</v>
      </c>
      <c r="D37" s="4">
        <v>15</v>
      </c>
      <c r="E37" s="4">
        <v>0</v>
      </c>
      <c r="F37" s="4">
        <v>0</v>
      </c>
      <c r="G37" s="4">
        <v>0</v>
      </c>
      <c r="H37" s="4">
        <v>0</v>
      </c>
    </row>
    <row r="38" spans="1:8" ht="12.75">
      <c r="A38" s="1">
        <v>27</v>
      </c>
      <c r="B38" s="1" t="s">
        <v>41</v>
      </c>
      <c r="C38" s="4">
        <v>0</v>
      </c>
      <c r="D38" s="4">
        <v>0</v>
      </c>
      <c r="E38" s="4">
        <v>4</v>
      </c>
      <c r="F38" s="4">
        <v>0</v>
      </c>
      <c r="G38" s="4">
        <v>0</v>
      </c>
      <c r="H38" s="4">
        <v>0</v>
      </c>
    </row>
    <row r="39" spans="1:8" ht="12.75">
      <c r="A39" s="1">
        <v>28</v>
      </c>
      <c r="B39" s="1" t="s">
        <v>127</v>
      </c>
      <c r="C39" s="4">
        <v>0</v>
      </c>
      <c r="D39" s="4">
        <v>0</v>
      </c>
      <c r="E39" s="4">
        <v>0</v>
      </c>
      <c r="F39" s="4">
        <v>0</v>
      </c>
      <c r="G39" s="4">
        <v>12</v>
      </c>
      <c r="H39" s="4">
        <v>12</v>
      </c>
    </row>
    <row r="40" spans="1:8" ht="12.75">
      <c r="A40" s="6"/>
      <c r="B40" s="3" t="s">
        <v>35</v>
      </c>
      <c r="C40" s="8">
        <f>SUM(C28:C39)</f>
        <v>238</v>
      </c>
      <c r="D40" s="8">
        <f>SUM(D28:D39)</f>
        <v>219</v>
      </c>
      <c r="E40" s="8">
        <f>SUM(E28:E39)</f>
        <v>155</v>
      </c>
      <c r="F40" s="8">
        <f>SUM(F28:F39)</f>
        <v>209</v>
      </c>
      <c r="G40" s="8">
        <f>SUM(G28:G35)</f>
        <v>356</v>
      </c>
      <c r="H40" s="8">
        <f>SUM(H28:H39)</f>
        <v>362</v>
      </c>
    </row>
    <row r="41" spans="1:9" ht="12.75">
      <c r="A41" s="1">
        <v>29</v>
      </c>
      <c r="B41" s="1" t="s">
        <v>22</v>
      </c>
      <c r="C41" s="4">
        <v>11842</v>
      </c>
      <c r="D41" s="4">
        <v>11984</v>
      </c>
      <c r="E41" s="4">
        <v>11600</v>
      </c>
      <c r="F41" s="4">
        <v>10352</v>
      </c>
      <c r="G41" s="4">
        <v>12538</v>
      </c>
      <c r="H41" s="4">
        <v>12873</v>
      </c>
      <c r="I41" s="11"/>
    </row>
    <row r="42" spans="1:8" ht="12.75">
      <c r="A42" s="6"/>
      <c r="B42" s="9" t="s">
        <v>37</v>
      </c>
      <c r="C42" s="10">
        <f aca="true" t="shared" si="1" ref="C42:H42">C41+C40+C26+C14</f>
        <v>53437</v>
      </c>
      <c r="D42" s="10">
        <f t="shared" si="1"/>
        <v>39740</v>
      </c>
      <c r="E42" s="10">
        <f t="shared" si="1"/>
        <v>28922</v>
      </c>
      <c r="F42" s="10">
        <f t="shared" si="1"/>
        <v>34039</v>
      </c>
      <c r="G42" s="10">
        <f t="shared" si="1"/>
        <v>40421.31</v>
      </c>
      <c r="H42" s="10">
        <f t="shared" si="1"/>
        <v>41180</v>
      </c>
    </row>
    <row r="43" spans="1:8" ht="12.75">
      <c r="A43" s="1">
        <v>30</v>
      </c>
      <c r="B43" s="1" t="s">
        <v>23</v>
      </c>
      <c r="C43" s="4">
        <v>0</v>
      </c>
      <c r="D43" s="4">
        <v>0</v>
      </c>
      <c r="E43" s="4">
        <v>0</v>
      </c>
      <c r="F43" s="4">
        <v>0</v>
      </c>
      <c r="G43" s="4">
        <v>741</v>
      </c>
      <c r="H43" s="4">
        <v>701</v>
      </c>
    </row>
    <row r="44" spans="1:8" ht="12.75">
      <c r="A44" s="1">
        <v>31</v>
      </c>
      <c r="B44" s="1" t="s">
        <v>24</v>
      </c>
      <c r="C44" s="4">
        <v>0</v>
      </c>
      <c r="D44" s="4">
        <v>0</v>
      </c>
      <c r="E44" s="4">
        <v>0</v>
      </c>
      <c r="F44" s="4">
        <v>0</v>
      </c>
      <c r="G44" s="4">
        <v>70</v>
      </c>
      <c r="H44" s="4">
        <v>70</v>
      </c>
    </row>
    <row r="45" spans="1:8" ht="12.75">
      <c r="A45" s="7"/>
      <c r="B45" s="3" t="s">
        <v>34</v>
      </c>
      <c r="C45" s="8">
        <f aca="true" t="shared" si="2" ref="C45:H45">C42+C43+C44</f>
        <v>53437</v>
      </c>
      <c r="D45" s="8">
        <f t="shared" si="2"/>
        <v>39740</v>
      </c>
      <c r="E45" s="8">
        <f t="shared" si="2"/>
        <v>28922</v>
      </c>
      <c r="F45" s="8">
        <f t="shared" si="2"/>
        <v>34039</v>
      </c>
      <c r="G45" s="8">
        <f t="shared" si="2"/>
        <v>41232.31</v>
      </c>
      <c r="H45" s="8">
        <f t="shared" si="2"/>
        <v>41951</v>
      </c>
    </row>
  </sheetData>
  <sheetProtection/>
  <mergeCells count="7">
    <mergeCell ref="F5:F6"/>
    <mergeCell ref="G5:G6"/>
    <mergeCell ref="B5:B6"/>
    <mergeCell ref="A5:A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4"/>
  <sheetViews>
    <sheetView zoomScalePageLayoutView="0" workbookViewId="0" topLeftCell="D1">
      <selection activeCell="J23" sqref="J23"/>
    </sheetView>
  </sheetViews>
  <sheetFormatPr defaultColWidth="9.140625" defaultRowHeight="12.75"/>
  <cols>
    <col min="1" max="1" width="4.57421875" style="0" customWidth="1"/>
    <col min="2" max="2" width="50.57421875" style="0" customWidth="1"/>
    <col min="3" max="3" width="21.00390625" style="0" customWidth="1"/>
    <col min="5" max="5" width="4.8515625" style="0" customWidth="1"/>
    <col min="6" max="6" width="26.140625" style="0" customWidth="1"/>
    <col min="7" max="7" width="15.421875" style="0" customWidth="1"/>
    <col min="8" max="8" width="14.140625" style="0" customWidth="1"/>
    <col min="9" max="9" width="10.7109375" style="0" customWidth="1"/>
    <col min="10" max="10" width="13.421875" style="0" customWidth="1"/>
  </cols>
  <sheetData>
    <row r="2" spans="2:6" ht="18">
      <c r="B2" s="12" t="s">
        <v>52</v>
      </c>
      <c r="F2" s="12" t="s">
        <v>52</v>
      </c>
    </row>
    <row r="3" spans="2:7" ht="15">
      <c r="B3" s="13" t="s">
        <v>42</v>
      </c>
      <c r="C3" s="13"/>
      <c r="F3" s="13" t="s">
        <v>42</v>
      </c>
      <c r="G3" s="13"/>
    </row>
    <row r="4" spans="2:7" ht="15">
      <c r="B4" s="13" t="s">
        <v>43</v>
      </c>
      <c r="C4" s="13"/>
      <c r="F4" s="13" t="s">
        <v>95</v>
      </c>
      <c r="G4" s="13"/>
    </row>
    <row r="5" spans="2:7" ht="15">
      <c r="B5" s="13"/>
      <c r="C5" s="13"/>
      <c r="F5" s="13" t="s">
        <v>96</v>
      </c>
      <c r="G5" s="13"/>
    </row>
    <row r="7" spans="2:10" ht="15.75">
      <c r="B7" s="14" t="s">
        <v>44</v>
      </c>
      <c r="C7" s="14" t="s">
        <v>45</v>
      </c>
      <c r="F7" s="45" t="s">
        <v>97</v>
      </c>
      <c r="G7" s="42" t="s">
        <v>100</v>
      </c>
      <c r="H7" s="49" t="s">
        <v>103</v>
      </c>
      <c r="I7" s="49" t="s">
        <v>124</v>
      </c>
      <c r="J7" s="49" t="s">
        <v>105</v>
      </c>
    </row>
    <row r="8" spans="2:10" ht="15.75">
      <c r="B8" s="15"/>
      <c r="C8" s="16" t="s">
        <v>51</v>
      </c>
      <c r="F8" s="46" t="s">
        <v>98</v>
      </c>
      <c r="G8" s="48"/>
      <c r="H8" s="50" t="s">
        <v>102</v>
      </c>
      <c r="I8" s="50" t="s">
        <v>122</v>
      </c>
      <c r="J8" s="50" t="s">
        <v>104</v>
      </c>
    </row>
    <row r="9" spans="2:10" ht="15">
      <c r="B9" s="17" t="s">
        <v>46</v>
      </c>
      <c r="C9" s="34">
        <f>'план собіварт'!C13</f>
        <v>294371.3315</v>
      </c>
      <c r="F9" s="47"/>
      <c r="G9" s="5"/>
      <c r="H9" s="51" t="s">
        <v>101</v>
      </c>
      <c r="I9" s="71" t="s">
        <v>123</v>
      </c>
      <c r="J9" s="5"/>
    </row>
    <row r="10" spans="2:10" ht="15">
      <c r="B10" s="17" t="s">
        <v>47</v>
      </c>
      <c r="C10" s="34">
        <f>'розр адмін витр'!C13</f>
        <v>238003.36</v>
      </c>
      <c r="F10" s="21" t="s">
        <v>31</v>
      </c>
      <c r="G10" s="43">
        <v>7</v>
      </c>
      <c r="H10" s="44">
        <f>C13</f>
        <v>12.690393351767538</v>
      </c>
      <c r="I10" s="64">
        <v>-25</v>
      </c>
      <c r="J10" s="44">
        <f>H10*(100+I10)/100</f>
        <v>9.517795013825655</v>
      </c>
    </row>
    <row r="11" spans="2:10" ht="15">
      <c r="B11" s="17" t="s">
        <v>48</v>
      </c>
      <c r="C11" s="34">
        <f>SUM(C9:C10)</f>
        <v>532374.6915</v>
      </c>
      <c r="F11" s="21" t="s">
        <v>29</v>
      </c>
      <c r="G11" s="43">
        <v>11.2</v>
      </c>
      <c r="H11" s="44">
        <f>C13</f>
        <v>12.690393351767538</v>
      </c>
      <c r="I11" s="64">
        <v>15</v>
      </c>
      <c r="J11" s="44">
        <f>H11*(100+I11)/100</f>
        <v>14.593952354532668</v>
      </c>
    </row>
    <row r="12" spans="2:10" ht="15">
      <c r="B12" s="17" t="s">
        <v>49</v>
      </c>
      <c r="C12" s="18">
        <f>'прогн об єми'!D13</f>
        <v>41951</v>
      </c>
      <c r="F12" s="21" t="s">
        <v>99</v>
      </c>
      <c r="G12" s="43">
        <v>14.56</v>
      </c>
      <c r="H12" s="44">
        <f>C13</f>
        <v>12.690393351767538</v>
      </c>
      <c r="I12" s="64">
        <v>40</v>
      </c>
      <c r="J12" s="44">
        <f>H12*(100+I12)/100</f>
        <v>17.766550692474553</v>
      </c>
    </row>
    <row r="13" spans="2:7" ht="15">
      <c r="B13" s="17" t="s">
        <v>50</v>
      </c>
      <c r="C13" s="39">
        <f>C11/C12</f>
        <v>12.690393351767538</v>
      </c>
      <c r="F13" s="40"/>
      <c r="G13" s="41"/>
    </row>
    <row r="14" spans="2:3" ht="15">
      <c r="B14" s="19"/>
      <c r="C14" s="19"/>
    </row>
  </sheetData>
  <sheetProtection/>
  <printOptions/>
  <pageMargins left="0.75" right="0.3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45"/>
  <sheetViews>
    <sheetView zoomScalePageLayoutView="0" workbookViewId="0" topLeftCell="A53">
      <selection activeCell="C23" sqref="C23"/>
    </sheetView>
  </sheetViews>
  <sheetFormatPr defaultColWidth="9.140625" defaultRowHeight="12.75"/>
  <cols>
    <col min="1" max="1" width="4.28125" style="0" customWidth="1"/>
    <col min="2" max="2" width="56.7109375" style="0" customWidth="1"/>
    <col min="3" max="3" width="21.28125" style="0" customWidth="1"/>
    <col min="4" max="4" width="9.00390625" style="0" customWidth="1"/>
  </cols>
  <sheetData>
    <row r="2" ht="18">
      <c r="B2" s="12" t="s">
        <v>52</v>
      </c>
    </row>
    <row r="3" spans="2:3" ht="15">
      <c r="B3" s="13" t="s">
        <v>53</v>
      </c>
      <c r="C3" s="13"/>
    </row>
    <row r="4" spans="2:3" ht="15">
      <c r="B4" s="13" t="s">
        <v>43</v>
      </c>
      <c r="C4" s="13"/>
    </row>
    <row r="5" spans="2:3" ht="15">
      <c r="B5" s="63" t="s">
        <v>119</v>
      </c>
      <c r="C5" s="13"/>
    </row>
    <row r="7" spans="2:3" ht="15.75">
      <c r="B7" s="14" t="s">
        <v>44</v>
      </c>
      <c r="C7" s="14" t="s">
        <v>45</v>
      </c>
    </row>
    <row r="8" spans="2:3" ht="15.75">
      <c r="B8" s="15"/>
      <c r="C8" s="16" t="s">
        <v>51</v>
      </c>
    </row>
    <row r="9" spans="2:3" ht="15">
      <c r="B9" s="17" t="s">
        <v>54</v>
      </c>
      <c r="C9" s="34">
        <f>C24</f>
        <v>60632.33149999999</v>
      </c>
    </row>
    <row r="10" spans="2:3" ht="15">
      <c r="B10" s="17" t="s">
        <v>55</v>
      </c>
      <c r="C10" s="34">
        <f>C36</f>
        <v>179821</v>
      </c>
    </row>
    <row r="11" spans="2:3" ht="15">
      <c r="B11" s="17" t="s">
        <v>56</v>
      </c>
      <c r="C11" s="34">
        <f>C45</f>
        <v>49144</v>
      </c>
    </row>
    <row r="12" spans="2:3" ht="15">
      <c r="B12" s="17" t="s">
        <v>57</v>
      </c>
      <c r="C12" s="34">
        <f>'розр загвир витрат'!C20</f>
        <v>4774</v>
      </c>
    </row>
    <row r="13" spans="2:3" ht="30.75" customHeight="1">
      <c r="B13" s="20" t="s">
        <v>46</v>
      </c>
      <c r="C13" s="34">
        <f>SUM(C9:C12)</f>
        <v>294371.3315</v>
      </c>
    </row>
    <row r="16" ht="15.75">
      <c r="B16" s="22" t="s">
        <v>58</v>
      </c>
    </row>
    <row r="18" spans="2:3" ht="15.75">
      <c r="B18" s="14" t="s">
        <v>44</v>
      </c>
      <c r="C18" s="14" t="s">
        <v>45</v>
      </c>
    </row>
    <row r="19" spans="2:3" ht="15.75">
      <c r="B19" s="15"/>
      <c r="C19" s="16" t="s">
        <v>51</v>
      </c>
    </row>
    <row r="20" spans="2:3" ht="15">
      <c r="B20" s="17" t="s">
        <v>59</v>
      </c>
      <c r="C20" s="34">
        <f>'розр викор послуг'!E10</f>
        <v>55076.131499999996</v>
      </c>
    </row>
    <row r="21" spans="2:3" ht="15">
      <c r="B21" s="17" t="s">
        <v>60</v>
      </c>
      <c r="C21" s="34">
        <f>'розр викор послуг'!E19</f>
        <v>431.2</v>
      </c>
    </row>
    <row r="22" spans="2:3" ht="15">
      <c r="B22" s="17" t="s">
        <v>90</v>
      </c>
      <c r="C22" s="34">
        <f>'розр викор послуг'!E30</f>
        <v>2330</v>
      </c>
    </row>
    <row r="23" spans="2:3" ht="15">
      <c r="B23" s="17" t="s">
        <v>94</v>
      </c>
      <c r="C23" s="34">
        <f>'розр викор послуг'!E39+'розр викор послуг'!E45</f>
        <v>2795</v>
      </c>
    </row>
    <row r="24" spans="2:3" ht="15.75">
      <c r="B24" s="20" t="s">
        <v>61</v>
      </c>
      <c r="C24" s="34">
        <f>SUM(C20:C23)</f>
        <v>60632.33149999999</v>
      </c>
    </row>
    <row r="27" ht="15.75">
      <c r="B27" s="22" t="s">
        <v>120</v>
      </c>
    </row>
    <row r="28" ht="15">
      <c r="B28" s="13" t="s">
        <v>85</v>
      </c>
    </row>
    <row r="29" ht="15">
      <c r="B29" s="13" t="s">
        <v>117</v>
      </c>
    </row>
    <row r="30" ht="15">
      <c r="B30" s="13" t="s">
        <v>86</v>
      </c>
    </row>
    <row r="32" spans="2:3" ht="15.75">
      <c r="B32" s="14" t="s">
        <v>44</v>
      </c>
      <c r="C32" s="14" t="s">
        <v>45</v>
      </c>
    </row>
    <row r="33" spans="2:3" ht="15.75">
      <c r="B33" s="15"/>
      <c r="C33" s="16" t="s">
        <v>51</v>
      </c>
    </row>
    <row r="34" spans="2:3" ht="15">
      <c r="B34" s="21" t="s">
        <v>87</v>
      </c>
      <c r="C34" s="34">
        <f>223380-'розр загвир витрат'!C8</f>
        <v>179821</v>
      </c>
    </row>
    <row r="35" spans="2:3" ht="15">
      <c r="B35" s="21" t="s">
        <v>62</v>
      </c>
      <c r="C35" s="34">
        <v>0</v>
      </c>
    </row>
    <row r="36" spans="2:3" ht="15.75">
      <c r="B36" s="20" t="s">
        <v>63</v>
      </c>
      <c r="C36" s="34">
        <f>C34+C35</f>
        <v>179821</v>
      </c>
    </row>
    <row r="39" ht="15.75">
      <c r="B39" s="22" t="s">
        <v>64</v>
      </c>
    </row>
    <row r="41" spans="2:3" ht="15.75">
      <c r="B41" s="14" t="s">
        <v>44</v>
      </c>
      <c r="C41" s="14" t="s">
        <v>45</v>
      </c>
    </row>
    <row r="42" spans="2:3" ht="15.75">
      <c r="B42" s="67"/>
      <c r="C42" s="65" t="s">
        <v>51</v>
      </c>
    </row>
    <row r="43" spans="2:3" ht="15">
      <c r="B43" s="69" t="s">
        <v>65</v>
      </c>
      <c r="C43" s="66">
        <v>49144</v>
      </c>
    </row>
    <row r="44" spans="2:3" ht="15">
      <c r="B44" s="70" t="s">
        <v>121</v>
      </c>
      <c r="C44" s="35"/>
    </row>
    <row r="45" spans="2:3" ht="15.75">
      <c r="B45" s="68" t="s">
        <v>66</v>
      </c>
      <c r="C45" s="33">
        <f>C43</f>
        <v>49144</v>
      </c>
    </row>
    <row r="118" ht="27" customHeight="1"/>
    <row r="170" ht="15" customHeight="1"/>
    <row r="171" ht="15" customHeight="1"/>
  </sheetData>
  <sheetProtection/>
  <printOptions/>
  <pageMargins left="0.75" right="0.27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5"/>
  <sheetViews>
    <sheetView zoomScalePageLayoutView="0" workbookViewId="0" topLeftCell="A10">
      <selection activeCell="E27" sqref="E27"/>
    </sheetView>
  </sheetViews>
  <sheetFormatPr defaultColWidth="9.140625" defaultRowHeight="12.75"/>
  <cols>
    <col min="2" max="2" width="2.8515625" style="0" customWidth="1"/>
    <col min="3" max="4" width="19.28125" style="0" customWidth="1"/>
    <col min="5" max="5" width="12.8515625" style="0" customWidth="1"/>
  </cols>
  <sheetData>
    <row r="2" spans="1:9" ht="15.75">
      <c r="A2" s="13"/>
      <c r="B2" s="22" t="s">
        <v>67</v>
      </c>
      <c r="C2" s="13"/>
      <c r="D2" s="13"/>
      <c r="E2" s="13"/>
      <c r="F2" s="13"/>
      <c r="G2" s="13"/>
      <c r="H2" s="13"/>
      <c r="I2" s="13"/>
    </row>
    <row r="3" spans="1:9" ht="15">
      <c r="A3" s="13"/>
      <c r="B3" s="13"/>
      <c r="C3" s="13"/>
      <c r="D3" s="13"/>
      <c r="E3" s="13"/>
      <c r="F3" s="13"/>
      <c r="G3" s="13"/>
      <c r="H3" s="13"/>
      <c r="I3" s="13"/>
    </row>
    <row r="4" spans="1:9" ht="15">
      <c r="A4" s="13" t="s">
        <v>128</v>
      </c>
      <c r="B4" s="13"/>
      <c r="C4" s="13"/>
      <c r="D4" s="13"/>
      <c r="E4" s="13"/>
      <c r="F4" s="13"/>
      <c r="G4" s="13"/>
      <c r="H4" s="13"/>
      <c r="I4" s="13"/>
    </row>
    <row r="5" spans="1:9" ht="15">
      <c r="A5" s="13" t="s">
        <v>129</v>
      </c>
      <c r="B5" s="13"/>
      <c r="C5" s="13"/>
      <c r="D5" s="13"/>
      <c r="E5" s="13"/>
      <c r="F5" s="13"/>
      <c r="G5" s="13"/>
      <c r="H5" s="13"/>
      <c r="I5" s="13"/>
    </row>
    <row r="6" spans="1:9" ht="15">
      <c r="A6" s="13"/>
      <c r="B6" s="13"/>
      <c r="C6" s="13"/>
      <c r="D6" s="13"/>
      <c r="E6" s="13"/>
      <c r="F6" s="13"/>
      <c r="G6" s="13"/>
      <c r="H6" s="13"/>
      <c r="I6" s="13"/>
    </row>
    <row r="7" spans="1:9" ht="15">
      <c r="A7" s="13" t="s">
        <v>130</v>
      </c>
      <c r="B7" s="13"/>
      <c r="C7" s="13"/>
      <c r="D7" s="13"/>
      <c r="E7" s="13"/>
      <c r="F7" s="13"/>
      <c r="G7" s="13"/>
      <c r="H7" s="13"/>
      <c r="I7" s="13"/>
    </row>
    <row r="8" spans="1:9" ht="15">
      <c r="A8" s="13"/>
      <c r="B8" s="13"/>
      <c r="C8" s="13"/>
      <c r="D8" s="13"/>
      <c r="E8" s="13"/>
      <c r="F8" s="13"/>
      <c r="G8" s="13"/>
      <c r="H8" s="13"/>
      <c r="I8" s="13"/>
    </row>
    <row r="9" spans="3:5" ht="12.75">
      <c r="C9" s="73" t="s">
        <v>133</v>
      </c>
      <c r="D9" s="73" t="s">
        <v>131</v>
      </c>
      <c r="E9" s="73" t="s">
        <v>132</v>
      </c>
    </row>
    <row r="10" spans="1:9" ht="15">
      <c r="A10" s="13"/>
      <c r="B10" s="13"/>
      <c r="C10" s="55">
        <v>19500</v>
      </c>
      <c r="D10" s="74">
        <v>2.824417</v>
      </c>
      <c r="E10" s="75">
        <f>C10*D10</f>
        <v>55076.131499999996</v>
      </c>
      <c r="F10" s="13"/>
      <c r="G10" s="13"/>
      <c r="H10" s="13"/>
      <c r="I10" s="13"/>
    </row>
    <row r="11" spans="1:9" ht="15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15">
      <c r="A12" s="13"/>
      <c r="B12" s="13"/>
      <c r="C12" s="13"/>
      <c r="D12" s="13"/>
      <c r="E12" s="13"/>
      <c r="F12" s="13"/>
      <c r="G12" s="13"/>
      <c r="H12" s="13"/>
      <c r="I12" s="13"/>
    </row>
    <row r="13" spans="1:8" ht="15.75">
      <c r="A13" s="13"/>
      <c r="B13" s="22" t="s">
        <v>70</v>
      </c>
      <c r="C13" s="23"/>
      <c r="D13" s="23"/>
      <c r="E13" s="23"/>
      <c r="F13" s="23"/>
      <c r="G13" s="23"/>
      <c r="H13" s="23"/>
    </row>
    <row r="14" spans="1:9" ht="15">
      <c r="A14" s="13"/>
      <c r="B14" s="13"/>
      <c r="C14" s="13"/>
      <c r="D14" s="13"/>
      <c r="E14" s="13"/>
      <c r="F14" s="13"/>
      <c r="G14" s="13"/>
      <c r="H14" s="13"/>
      <c r="I14" s="13"/>
    </row>
    <row r="15" spans="1:9" ht="15">
      <c r="A15" s="13" t="s">
        <v>68</v>
      </c>
      <c r="B15" s="13"/>
      <c r="C15" s="13"/>
      <c r="D15" s="13"/>
      <c r="E15" s="13"/>
      <c r="F15" s="13"/>
      <c r="G15" s="13"/>
      <c r="H15" s="13"/>
      <c r="I15" s="13"/>
    </row>
    <row r="16" spans="1:9" ht="15">
      <c r="A16" s="13" t="s">
        <v>69</v>
      </c>
      <c r="B16" s="13"/>
      <c r="C16" s="13"/>
      <c r="D16" s="13"/>
      <c r="E16" s="13"/>
      <c r="F16" s="13"/>
      <c r="G16" s="13"/>
      <c r="H16" s="13"/>
      <c r="I16" s="13"/>
    </row>
    <row r="17" spans="1:9" ht="15">
      <c r="A17" s="13"/>
      <c r="B17" s="13"/>
      <c r="C17" s="13"/>
      <c r="D17" s="13"/>
      <c r="E17" s="13"/>
      <c r="F17" s="13"/>
      <c r="G17" s="13"/>
      <c r="H17" s="13"/>
      <c r="I17" s="13"/>
    </row>
    <row r="18" spans="1:9" ht="15">
      <c r="A18" s="13"/>
      <c r="B18" s="13"/>
      <c r="C18" s="73" t="s">
        <v>134</v>
      </c>
      <c r="D18" s="73" t="s">
        <v>135</v>
      </c>
      <c r="E18" s="73" t="s">
        <v>132</v>
      </c>
      <c r="F18" s="13"/>
      <c r="G18" s="13"/>
      <c r="H18" s="13"/>
      <c r="I18" s="13"/>
    </row>
    <row r="19" spans="1:9" ht="15">
      <c r="A19" s="13"/>
      <c r="B19" s="13"/>
      <c r="C19" s="55">
        <v>40</v>
      </c>
      <c r="D19" s="56">
        <v>10.78</v>
      </c>
      <c r="E19" s="75">
        <f>C19*D19</f>
        <v>431.2</v>
      </c>
      <c r="F19" s="13"/>
      <c r="G19" s="13"/>
      <c r="H19" s="13"/>
      <c r="I19" s="13"/>
    </row>
    <row r="20" spans="1:9" ht="15">
      <c r="A20" s="13"/>
      <c r="B20" s="13"/>
      <c r="C20" s="13"/>
      <c r="D20" s="13"/>
      <c r="E20" s="13"/>
      <c r="F20" s="13"/>
      <c r="G20" s="13"/>
      <c r="H20" s="13"/>
      <c r="I20" s="13"/>
    </row>
    <row r="21" spans="1:9" ht="15">
      <c r="A21" s="13"/>
      <c r="B21" s="13"/>
      <c r="C21" s="13"/>
      <c r="D21" s="13"/>
      <c r="E21" s="13"/>
      <c r="F21" s="13"/>
      <c r="G21" s="13"/>
      <c r="H21" s="13"/>
      <c r="I21" s="13"/>
    </row>
    <row r="22" spans="1:9" ht="15.75">
      <c r="A22" s="13"/>
      <c r="B22" s="22" t="s">
        <v>88</v>
      </c>
      <c r="C22" s="13"/>
      <c r="D22" s="13"/>
      <c r="E22" s="13"/>
      <c r="F22" s="13"/>
      <c r="G22" s="13"/>
      <c r="H22" s="13"/>
      <c r="I22" s="13"/>
    </row>
    <row r="23" spans="1:9" ht="15.75">
      <c r="A23" s="13"/>
      <c r="B23" s="22" t="s">
        <v>89</v>
      </c>
      <c r="C23" s="22"/>
      <c r="D23" s="22"/>
      <c r="E23" s="22"/>
      <c r="F23" s="13"/>
      <c r="G23" s="13"/>
      <c r="H23" s="13"/>
      <c r="I23" s="13"/>
    </row>
    <row r="24" spans="1:9" ht="15">
      <c r="A24" s="13"/>
      <c r="B24" s="13"/>
      <c r="C24" s="13"/>
      <c r="D24" s="13"/>
      <c r="E24" s="13"/>
      <c r="F24" s="13"/>
      <c r="G24" s="13"/>
      <c r="H24" s="13"/>
      <c r="I24" s="13"/>
    </row>
    <row r="25" spans="1:9" ht="15">
      <c r="A25" s="13" t="s">
        <v>141</v>
      </c>
      <c r="B25" s="13"/>
      <c r="C25" s="13"/>
      <c r="D25" s="13"/>
      <c r="E25" s="13"/>
      <c r="F25" s="13"/>
      <c r="G25" s="13"/>
      <c r="H25" s="13"/>
      <c r="I25" s="13"/>
    </row>
    <row r="26" ht="15">
      <c r="A26" s="13" t="s">
        <v>142</v>
      </c>
    </row>
    <row r="28" spans="3:5" ht="12.75">
      <c r="C28" s="77" t="s">
        <v>140</v>
      </c>
      <c r="D28" s="77" t="s">
        <v>135</v>
      </c>
      <c r="E28" s="76" t="s">
        <v>132</v>
      </c>
    </row>
    <row r="29" spans="3:5" ht="12.75">
      <c r="C29" s="47" t="s">
        <v>139</v>
      </c>
      <c r="D29" s="47"/>
      <c r="E29" s="5"/>
    </row>
    <row r="30" spans="3:5" ht="15">
      <c r="C30" s="54">
        <v>2</v>
      </c>
      <c r="D30" s="78">
        <v>1165</v>
      </c>
      <c r="E30" s="79">
        <f>C30*D30</f>
        <v>2330</v>
      </c>
    </row>
    <row r="32" spans="2:7" ht="15.75">
      <c r="B32" s="22" t="s">
        <v>92</v>
      </c>
      <c r="C32" s="13"/>
      <c r="D32" s="13"/>
      <c r="E32" s="13"/>
      <c r="F32" s="13"/>
      <c r="G32" s="13"/>
    </row>
    <row r="33" spans="2:7" ht="15.75">
      <c r="B33" s="22" t="s">
        <v>93</v>
      </c>
      <c r="C33" s="22"/>
      <c r="D33" s="22"/>
      <c r="E33" s="22"/>
      <c r="F33" s="13"/>
      <c r="G33" s="13"/>
    </row>
    <row r="35" spans="1:10" ht="15">
      <c r="A35" s="13" t="s">
        <v>106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5">
      <c r="A36" s="13" t="s">
        <v>138</v>
      </c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15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5.75">
      <c r="A38" s="13"/>
      <c r="B38" s="13"/>
      <c r="C38" s="73" t="s">
        <v>134</v>
      </c>
      <c r="D38" s="73" t="s">
        <v>135</v>
      </c>
      <c r="E38" s="73" t="s">
        <v>132</v>
      </c>
      <c r="F38" s="52"/>
      <c r="G38" s="52"/>
      <c r="H38" s="13"/>
      <c r="I38" s="13"/>
      <c r="J38" s="13"/>
    </row>
    <row r="39" spans="1:10" ht="15.75">
      <c r="A39" s="13"/>
      <c r="B39" s="13"/>
      <c r="C39" s="55">
        <v>12</v>
      </c>
      <c r="D39" s="56">
        <v>160</v>
      </c>
      <c r="E39" s="75">
        <f>C39*D39</f>
        <v>1920</v>
      </c>
      <c r="F39" s="52"/>
      <c r="G39" s="52"/>
      <c r="H39" s="13"/>
      <c r="I39" s="13"/>
      <c r="J39" s="13"/>
    </row>
    <row r="40" spans="1:10" ht="15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ht="15">
      <c r="A41" s="13" t="s">
        <v>107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15">
      <c r="A42" s="13" t="s">
        <v>108</v>
      </c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15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5">
      <c r="A44" s="13"/>
      <c r="B44" s="13"/>
      <c r="C44" s="73" t="s">
        <v>136</v>
      </c>
      <c r="D44" s="73" t="s">
        <v>137</v>
      </c>
      <c r="E44" s="73" t="s">
        <v>132</v>
      </c>
      <c r="F44" s="13"/>
      <c r="G44" s="13"/>
      <c r="H44" s="13"/>
      <c r="I44" s="13"/>
      <c r="J44" s="13"/>
    </row>
    <row r="45" spans="1:10" ht="15">
      <c r="A45" s="13"/>
      <c r="B45" s="13"/>
      <c r="C45" s="55">
        <v>25</v>
      </c>
      <c r="D45" s="56">
        <v>35</v>
      </c>
      <c r="E45" s="75">
        <f>C45*D45</f>
        <v>875</v>
      </c>
      <c r="F45" s="13"/>
      <c r="G45" s="13"/>
      <c r="H45" s="13"/>
      <c r="I45" s="13"/>
      <c r="J45" s="13"/>
    </row>
  </sheetData>
  <sheetProtection/>
  <printOptions/>
  <pageMargins left="0.75" right="0.4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C2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.7109375" style="0" customWidth="1"/>
    <col min="2" max="2" width="55.7109375" style="0" customWidth="1"/>
    <col min="3" max="3" width="23.421875" style="0" customWidth="1"/>
  </cols>
  <sheetData>
    <row r="2" ht="18">
      <c r="B2" s="12" t="s">
        <v>52</v>
      </c>
    </row>
    <row r="3" spans="2:3" ht="15">
      <c r="B3" s="13" t="s">
        <v>71</v>
      </c>
      <c r="C3" s="13"/>
    </row>
    <row r="4" spans="2:3" ht="15">
      <c r="B4" s="13"/>
      <c r="C4" s="13"/>
    </row>
    <row r="5" spans="2:3" ht="15.75">
      <c r="B5" s="14" t="s">
        <v>44</v>
      </c>
      <c r="C5" s="14" t="s">
        <v>45</v>
      </c>
    </row>
    <row r="6" spans="2:3" ht="15.75">
      <c r="B6" s="15"/>
      <c r="C6" s="16" t="s">
        <v>51</v>
      </c>
    </row>
    <row r="7" spans="2:3" ht="15">
      <c r="B7" s="17" t="s">
        <v>72</v>
      </c>
      <c r="C7" s="18">
        <v>43559</v>
      </c>
    </row>
    <row r="8" spans="2:3" ht="27.75" customHeight="1">
      <c r="B8" s="20" t="s">
        <v>73</v>
      </c>
      <c r="C8" s="18">
        <f>C7</f>
        <v>43559</v>
      </c>
    </row>
    <row r="11" ht="18">
      <c r="B11" s="12" t="s">
        <v>52</v>
      </c>
    </row>
    <row r="12" spans="2:3" ht="15">
      <c r="B12" s="13" t="s">
        <v>74</v>
      </c>
      <c r="C12" s="13"/>
    </row>
    <row r="14" spans="2:3" ht="15.75">
      <c r="B14" s="14" t="s">
        <v>44</v>
      </c>
      <c r="C14" s="14" t="s">
        <v>45</v>
      </c>
    </row>
    <row r="15" spans="2:3" ht="15.75">
      <c r="B15" s="15"/>
      <c r="C15" s="16" t="s">
        <v>51</v>
      </c>
    </row>
    <row r="16" spans="2:3" ht="15">
      <c r="B16" s="27" t="s">
        <v>75</v>
      </c>
      <c r="C16" s="35">
        <v>4690</v>
      </c>
    </row>
    <row r="17" spans="2:3" ht="15">
      <c r="B17" s="24" t="s">
        <v>76</v>
      </c>
      <c r="C17" s="38">
        <v>84</v>
      </c>
    </row>
    <row r="18" spans="2:3" ht="15">
      <c r="B18" s="25" t="s">
        <v>77</v>
      </c>
      <c r="C18" s="38"/>
    </row>
    <row r="19" spans="2:3" ht="15.75">
      <c r="B19" s="26" t="s">
        <v>78</v>
      </c>
      <c r="C19" s="32"/>
    </row>
    <row r="20" spans="2:3" ht="15.75">
      <c r="B20" s="15" t="s">
        <v>79</v>
      </c>
      <c r="C20" s="33">
        <f>SUM(C16:C19)</f>
        <v>4774</v>
      </c>
    </row>
  </sheetData>
  <sheetProtection/>
  <printOptions/>
  <pageMargins left="0.75" right="0.52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C13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2" max="2" width="42.8515625" style="0" customWidth="1"/>
    <col min="3" max="3" width="26.421875" style="0" customWidth="1"/>
  </cols>
  <sheetData>
    <row r="2" ht="18">
      <c r="B2" s="12" t="s">
        <v>52</v>
      </c>
    </row>
    <row r="3" spans="2:3" ht="15">
      <c r="B3" s="13" t="s">
        <v>80</v>
      </c>
      <c r="C3" s="13"/>
    </row>
    <row r="6" spans="2:3" ht="15.75">
      <c r="B6" s="14" t="s">
        <v>44</v>
      </c>
      <c r="C6" s="14" t="s">
        <v>45</v>
      </c>
    </row>
    <row r="7" spans="2:3" ht="15.75">
      <c r="B7" s="15"/>
      <c r="C7" s="16" t="s">
        <v>51</v>
      </c>
    </row>
    <row r="8" spans="2:3" ht="15">
      <c r="B8" s="28" t="s">
        <v>81</v>
      </c>
      <c r="C8" s="30">
        <v>186888</v>
      </c>
    </row>
    <row r="9" spans="2:3" ht="15">
      <c r="B9" s="36" t="s">
        <v>82</v>
      </c>
      <c r="C9" s="32">
        <f>C8*0.22</f>
        <v>41115.36</v>
      </c>
    </row>
    <row r="10" spans="2:3" ht="15">
      <c r="B10" s="37" t="s">
        <v>83</v>
      </c>
      <c r="C10" s="31"/>
    </row>
    <row r="11" spans="2:3" ht="15">
      <c r="B11" s="29" t="s">
        <v>91</v>
      </c>
      <c r="C11" s="31">
        <v>10000</v>
      </c>
    </row>
    <row r="12" spans="2:3" ht="15">
      <c r="B12" s="29"/>
      <c r="C12" s="18"/>
    </row>
    <row r="13" spans="2:3" ht="15.75">
      <c r="B13" s="20" t="s">
        <v>84</v>
      </c>
      <c r="C13" s="34">
        <f>C8+C9+C11</f>
        <v>238003.36</v>
      </c>
    </row>
  </sheetData>
  <sheetProtection/>
  <printOptions/>
  <pageMargins left="0.75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2018-02-15T12:35:47Z</cp:lastPrinted>
  <dcterms:created xsi:type="dcterms:W3CDTF">1996-10-08T23:32:33Z</dcterms:created>
  <dcterms:modified xsi:type="dcterms:W3CDTF">2018-02-16T06:32:46Z</dcterms:modified>
  <cp:category/>
  <cp:version/>
  <cp:contentType/>
  <cp:contentStatus/>
</cp:coreProperties>
</file>